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660" yWindow="90" windowWidth="12825" windowHeight="10110"/>
  </bookViews>
  <sheets>
    <sheet name="ACESSO" sheetId="1" r:id="rId1"/>
    <sheet name="OTAÇÕES" sheetId="3" r:id="rId2"/>
  </sheets>
  <definedNames>
    <definedName name="_xlnm.Print_Area" localSheetId="0">ACESSO!$A$1:$BG$84</definedName>
    <definedName name="_xlnm.Print_Titles" localSheetId="0">ACESSO!$1:$11</definedName>
  </definedNames>
  <calcPr calcId="162913"/>
</workbook>
</file>

<file path=xl/calcChain.xml><?xml version="1.0" encoding="utf-8"?>
<calcChain xmlns="http://schemas.openxmlformats.org/spreadsheetml/2006/main">
  <c r="M41" i="1"/>
  <c r="N41" s="1"/>
  <c r="M71"/>
  <c r="N71" s="1"/>
  <c r="M69"/>
  <c r="N69" s="1"/>
  <c r="L53"/>
  <c r="L52"/>
  <c r="L51"/>
  <c r="R30" i="3"/>
  <c r="K63" i="1" l="1"/>
  <c r="K65"/>
  <c r="K66"/>
  <c r="K64"/>
  <c r="K73"/>
  <c r="K75" s="1"/>
  <c r="K74"/>
  <c r="M57" l="1"/>
  <c r="N57" s="1"/>
  <c r="M55"/>
  <c r="N55" s="1"/>
  <c r="M56"/>
  <c r="N56" s="1"/>
  <c r="K54" l="1"/>
  <c r="M54" s="1"/>
  <c r="N54" s="1"/>
  <c r="M52"/>
  <c r="N52" s="1"/>
  <c r="M53"/>
  <c r="N53" s="1"/>
  <c r="M51"/>
  <c r="N51" l="1"/>
  <c r="N58" s="1"/>
  <c r="M58"/>
  <c r="M28"/>
  <c r="N28" s="1"/>
  <c r="M76"/>
  <c r="N76" s="1"/>
  <c r="M75"/>
  <c r="N75" s="1"/>
  <c r="K72"/>
  <c r="M72" s="1"/>
  <c r="N72" s="1"/>
  <c r="M64"/>
  <c r="N64" s="1"/>
  <c r="M68"/>
  <c r="N68" s="1"/>
  <c r="M70"/>
  <c r="N70" s="1"/>
  <c r="M66"/>
  <c r="N66" s="1"/>
  <c r="K67"/>
  <c r="M67" s="1"/>
  <c r="N67" s="1"/>
  <c r="M45"/>
  <c r="N45" s="1"/>
  <c r="K43"/>
  <c r="M43" s="1"/>
  <c r="N43" s="1"/>
  <c r="K40"/>
  <c r="M40" s="1"/>
  <c r="N40" s="1"/>
  <c r="M32"/>
  <c r="N32" s="1"/>
  <c r="M34"/>
  <c r="N34" s="1"/>
  <c r="M35"/>
  <c r="N35" s="1"/>
  <c r="M36"/>
  <c r="N36" s="1"/>
  <c r="M37"/>
  <c r="N37" s="1"/>
  <c r="M38"/>
  <c r="N38" s="1"/>
  <c r="M39"/>
  <c r="N39" s="1"/>
  <c r="M42"/>
  <c r="N42" s="1"/>
  <c r="M44"/>
  <c r="N44" s="1"/>
  <c r="M24"/>
  <c r="N24" s="1"/>
  <c r="K23"/>
  <c r="K25" s="1"/>
  <c r="K31"/>
  <c r="K27"/>
  <c r="K29"/>
  <c r="M29" s="1"/>
  <c r="N29" s="1"/>
  <c r="K26" l="1"/>
  <c r="M26" s="1"/>
  <c r="N26" s="1"/>
  <c r="M31"/>
  <c r="N31" s="1"/>
  <c r="K33"/>
  <c r="M33" s="1"/>
  <c r="N33" s="1"/>
  <c r="M74"/>
  <c r="N74" s="1"/>
  <c r="M73"/>
  <c r="N73" s="1"/>
  <c r="M65"/>
  <c r="N65" s="1"/>
  <c r="K30"/>
  <c r="M30" s="1"/>
  <c r="N30" s="1"/>
  <c r="M25"/>
  <c r="N25" s="1"/>
  <c r="M27"/>
  <c r="N27" s="1"/>
  <c r="M63" l="1"/>
  <c r="N63" s="1"/>
  <c r="M23"/>
  <c r="N23" s="1"/>
  <c r="M16"/>
  <c r="N16" s="1"/>
  <c r="N17" s="1"/>
  <c r="M46" l="1"/>
  <c r="N46"/>
  <c r="M77"/>
  <c r="N77"/>
  <c r="M17"/>
  <c r="M79" l="1"/>
  <c r="M80" l="1"/>
  <c r="M81" s="1"/>
</calcChain>
</file>

<file path=xl/sharedStrings.xml><?xml version="1.0" encoding="utf-8"?>
<sst xmlns="http://schemas.openxmlformats.org/spreadsheetml/2006/main" count="255" uniqueCount="130">
  <si>
    <t>UNID.</t>
  </si>
  <si>
    <t>2.3</t>
  </si>
  <si>
    <t>2.2</t>
  </si>
  <si>
    <t>2.1</t>
  </si>
  <si>
    <t>m</t>
  </si>
  <si>
    <t>TOTAL</t>
  </si>
  <si>
    <t>UNIT.</t>
  </si>
  <si>
    <t>QUANT.</t>
  </si>
  <si>
    <t>DESCRIÇÃO</t>
  </si>
  <si>
    <t>ITEM</t>
  </si>
  <si>
    <t>Responsável:</t>
  </si>
  <si>
    <t>Cliente:</t>
  </si>
  <si>
    <t>Projeto:</t>
  </si>
  <si>
    <t>Revisão:</t>
  </si>
  <si>
    <t>2.4</t>
  </si>
  <si>
    <t>unidade</t>
  </si>
  <si>
    <t>m²</t>
  </si>
  <si>
    <t>m³</t>
  </si>
  <si>
    <t>TOTAL GERAL</t>
  </si>
  <si>
    <t>TOTAL - ADMINISTRAÇÃO LOCAL E INSTALAÇÃO DA OBRA</t>
  </si>
  <si>
    <t>Data:</t>
  </si>
  <si>
    <t>REFERÊNCIA</t>
  </si>
  <si>
    <t>Data Base SINAPI:</t>
  </si>
  <si>
    <t xml:space="preserve">Sinapi </t>
  </si>
  <si>
    <t>PLACA DE OBRA EM CHAPA DE ACO GALVANIZADO</t>
  </si>
  <si>
    <t>SUBTOTAL</t>
  </si>
  <si>
    <t xml:space="preserve">TOTAL </t>
  </si>
  <si>
    <t>RESPONSÁVEL TÉCNICO:</t>
  </si>
  <si>
    <t>ENGª. CIVIL FLÁVIA CRISTINA BARBOSA - CREA MG 187.842/D</t>
  </si>
  <si>
    <t>kg</t>
  </si>
  <si>
    <t>CORTE E DOBRA DE AÇO CA-50, DIÂMETRO DE 8,0 MM, UTILIZADO EM ESTRUTURAS DIVERSAS, EXCETO LAJES. AF_12/2015</t>
  </si>
  <si>
    <t>CORTE E DOBRA DE AÇO CA-50, DIÂMETRO DE 10,0 MM, UTILIZADO EM ESTRUTURAS DIVERSAS, EXCETO LAJES. AF_12/2016</t>
  </si>
  <si>
    <t>CORTE E DOBRA DE AÇO CA-50, DIÂMETRO DE 16,0 MM, UTILIZADO EM ESTRUTUR AS DIVERSAS, EXCETO LAJES. AF_12/2015</t>
  </si>
  <si>
    <t>CORTE E DOBRA DE AÇO CA-50, DIÂMETRO DE 20,0 MM, UTILIZADO EM ESTRUTUR AS DIVERSAS, EXCETO LAJES. AF_12/2015</t>
  </si>
  <si>
    <t>ARAME RECOZIDO 16 BWG, 1,60 MM (0,016 KG/M)</t>
  </si>
  <si>
    <t>FABRICAÇÃO DE ESCORAS DO TIPO PONTALETE, EM MADEIRA. AF_12/2015</t>
  </si>
  <si>
    <t>CARGA MANUAL DE ENTULHO EM CAMINHAO BASCULANTE 6 M3</t>
  </si>
  <si>
    <t>CHAPISCO APLICADO SOMENTE EM ESTRUTURAS DE CONCRETO EM ALVENARIAS INTERNAS, COM DESEMPENADEIRA DENTADA. ARGAMASSA INDUSTRIALIZADA COM PREPARO MANUAL. AF_06/2014</t>
  </si>
  <si>
    <t>ARGAMASSA TRAÇO 1:6 (CIMENTO E AREIA MÉDIA) COM ADIÇÃO DE PLASTIFICANTE PARA EMBOÇO/MASSA ÚNICA/ASSENTAMENTO DE ALVENARIA DE VEDAÇÃO, PREPARO MECÂNICO COM BETONEIRA 400 L. AF_06/2014</t>
  </si>
  <si>
    <t>PASTA DE CIMENTO PORTLAND PARA REBOCO, ESPESSURA 1MM</t>
  </si>
  <si>
    <t>ESPUMA EXPANSIVA DE POLIURETANO, APLICACAO MANUAL - 500 ML</t>
  </si>
  <si>
    <t>FUNDO ANTICORROSIVO PARA METAIS FERROSOS (ZARCAO)</t>
  </si>
  <si>
    <t>l</t>
  </si>
  <si>
    <t>FUNDO PREPARADOR PRIMER A BASE DE EPOXI, PARA ESTRUTURA METALICA, UMA DEMAO, ESPESSURA DE 25 MICRA.</t>
  </si>
  <si>
    <t>73865/001</t>
  </si>
  <si>
    <t>2.5</t>
  </si>
  <si>
    <t>2.6</t>
  </si>
  <si>
    <t>2.7</t>
  </si>
  <si>
    <t>2.8</t>
  </si>
  <si>
    <t>2.9</t>
  </si>
  <si>
    <t>2.10</t>
  </si>
  <si>
    <t>TRANSPORTE DE ENTULHO COM CAMINHÃO BASCULANTE 6 M3, RODOVIA PAVIMENTADA, DMT 0,5 A 1,0 KM</t>
  </si>
  <si>
    <t>ESCAVACAO MANUAL CAMPO ABERTO P/TUBULAO - FUSTE E/OU BASE (PARA TODASAS PROFUNDIDADES)</t>
  </si>
  <si>
    <t>ALARGAMENTO DE BASE DE TUBULÃO A CÉU ABERTO, ESCAVAÇÃO MANUAL, CONCRETO FEITO EM OBRA E LANÇADO COM JERICA. AF_01/2018</t>
  </si>
  <si>
    <t>TUBULÃO A CÉU ABERTO, DIÂMETRO DO FUSTE DE 70 CM, PROFUNDIDADE MENOR OU IGUAL A 5 M, ESCAVAÇÃO MANUAL, CONCRETO FEITO EM OBRA E LANÇADO COM JERICA. AF_01/2018</t>
  </si>
  <si>
    <t>CORTE E DOBRA DE AÇO CA-50, DIÂMETRO DE 6,3 MM, UTILIZADO EM ESTRUTURA S DIVERSAS, EXCETO LAJES. AF_12/2015</t>
  </si>
  <si>
    <t>CORTE E DOBRA DE AÇO CA-60, DIÂMETRO DE 5 MM, UTILIZADO EM ESTRUTURA S DIVERSAS, EXCETO LAJES. AF_12/2014</t>
  </si>
  <si>
    <t xml:space="preserve"> 73872/002 </t>
  </si>
  <si>
    <t xml:space="preserve">APLICAÇÃO MANUAL DE PINTURA COM TINTA LÁTEX PVA EM TETO, DUAS DEMÃOS. </t>
  </si>
  <si>
    <t xml:space="preserve"> LIMPEZA FINAL DA OBRA </t>
  </si>
  <si>
    <t>2.11</t>
  </si>
  <si>
    <t>2.12</t>
  </si>
  <si>
    <t>https://produto.mercadolivre.com.br/MLB-848551090-escora-metalica-ajustavel-para-laje-_JM</t>
  </si>
  <si>
    <t>https://produto.mercadolivre.com.br/MLB-907849063-escora-metalica-regulavel-ferro-ajustavel-direto-de-fabrica-_JM</t>
  </si>
  <si>
    <t>-</t>
  </si>
  <si>
    <t>Mercado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</si>
  <si>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</si>
  <si>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</si>
  <si>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</si>
  <si>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</si>
  <si>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</si>
  <si>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</si>
  <si>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</si>
  <si>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</si>
  <si>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</si>
  <si>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1. ADMINISTRAÇÃO LOCAL E INSTALAÇÃO DA OBRA</t>
  </si>
  <si>
    <t>2. REFORÇO EM ESTRUTURA DE CONCRETO ARMADO</t>
  </si>
  <si>
    <t>3. REFORÇO EM ESTRUTURA METÁLICA</t>
  </si>
  <si>
    <t xml:space="preserve">4. SERVIÇOS DE RECONSTRUÇÃO E RECUPERAÇÃO </t>
  </si>
  <si>
    <t>Data Base Mercado:</t>
  </si>
  <si>
    <t xml:space="preserve">PROJETO EXECUTIVO DE REFORÇO ESTRUTURAL </t>
  </si>
  <si>
    <t>Escola Municipal Dr. Vasconcelos Costa</t>
  </si>
  <si>
    <t xml:space="preserve">QUANTITATIVOS E ORÇAMENTO - REFORÇO ESTRUTURAL </t>
  </si>
  <si>
    <t xml:space="preserve">GRAUTE FGK=30 MPA; TRAÇO 1:0,8:1,1 (CIMENTO/ AREIA GROSSA/ BRITA 0/ ADITIVO) - PREPARO MECÂNICO COM BETONEIRA 400 L. AF_02/2015 </t>
  </si>
  <si>
    <t>3.1</t>
  </si>
  <si>
    <t>3.2</t>
  </si>
  <si>
    <t>3.3</t>
  </si>
  <si>
    <t>3.4</t>
  </si>
  <si>
    <t>PORCA SEXTAVADA GR-8 1/2''</t>
  </si>
  <si>
    <t>ARRUELA DE PRESSÃO PESADA 1/2''</t>
  </si>
  <si>
    <t>PERFIL W 200X71  ASTM A 572 GRAU 60</t>
  </si>
  <si>
    <t>PONTOPAR</t>
  </si>
  <si>
    <t>COTAÇÃO-04/2018</t>
  </si>
  <si>
    <t>3.5</t>
  </si>
  <si>
    <t>3.6</t>
  </si>
  <si>
    <t>3.7</t>
  </si>
  <si>
    <t>CHAPA DE ACO GROSSA, ASTM A36, E = 1/2 " (12,70 MM) 99,59 KG/M2</t>
  </si>
  <si>
    <t>Sinapi</t>
  </si>
  <si>
    <t>ELETRODO REVESTIDO AWS - E7018, DIAMETRO IGUAL A 4,00 MM</t>
  </si>
  <si>
    <t>ELETRODO REVESTIDO AWS - E-6010, DIAMETRO IGUAL A 4,00 MM</t>
  </si>
  <si>
    <t xml:space="preserve">BARRA ROSCADA A193 B-7 1/2'' </t>
  </si>
  <si>
    <t>ALVENARIA DE VEDAÇÃO DE BLOCOS VAZADOS DE CONCRETO DE 9X19X39CM (ESPESSURA 9CM) DE PAREDES COM ÁREA LÍQUIDA MAIOR OU IGUAL A 6M² COM VÃOS EARGAMASSA DE ASSENTAMENTO COM PREPARO MANUAL. AF_06/2014</t>
  </si>
  <si>
    <t>APLICAÇÃO MANUAL DE PINTURA COM TINTA LÁTEX ACRÍLICA EM PAREDES, DUAS DEMAOS</t>
  </si>
  <si>
    <t>IMPERMEABILIZACAO COM PINTURA A BASE DE RESINA EPOXI ALCATRAO, DUAS DEMAOS</t>
  </si>
  <si>
    <t>MONTAGEM E DESMONTAGEM DE FÔRMA DE PILARES RETANGULARES E ESTRUTURAS SIMILARES COM ÁREA MÉDIA DAS SEÇÕES MAIOR QUE 0,25 M², PÉ-DIREITO SIMPLES, EM MADEIRA SERRADA, 1 UTILIZAÇÃO. AF_12/2015</t>
  </si>
  <si>
    <t>02.14.01</t>
  </si>
  <si>
    <t>Sudecap</t>
  </si>
  <si>
    <t>DEMOLIÇÃO MANUAL DE ALVENARIA INCL. AFASTAMENTO DE ALVENARIA DE TIJOLOS E BLOCOS</t>
  </si>
  <si>
    <t>DEMOLIÇÃO DE CONCRETO, INCL. AFASTAMENTO SIMPLES - MANUAL</t>
  </si>
  <si>
    <t>02.13.01</t>
  </si>
  <si>
    <t>ESCORA METÁLICA AJUSTÁVEL, DE 2,0 A 4,0 METROS</t>
  </si>
  <si>
    <t>05.07.40</t>
  </si>
  <si>
    <t>CONCRETO ESTRUTURAL, FORN. APLICAÇÃO E ADENSAMENTO, FCK &gt;= 20 MPA, USINADO</t>
  </si>
  <si>
    <t>CONCRETO ESTRUTURAL, FORN. APLICAÇÃO E ADENSAMENTO, FCK &gt;= 25 MPA, USINADO</t>
  </si>
  <si>
    <t>05.07.45</t>
  </si>
  <si>
    <t>REPARO/COLAGEM DE ESTRUTURAS DE CONCRETO COM ADESIVO ESTRUTURAL A BASE DE EPOXI, E= 2MM</t>
  </si>
  <si>
    <t>Data Base SUDECAP:</t>
  </si>
  <si>
    <t>2.22</t>
  </si>
  <si>
    <t>CARGA, MANOBRAS E DESCARGA DE MATERIAIS DIVERSOS</t>
  </si>
  <si>
    <t>TEKNO</t>
  </si>
  <si>
    <t>COTAÇÃO-08/2018</t>
  </si>
  <si>
    <t xml:space="preserve">PEDREIRO COM ENCARGOS COMPLEMENTARES </t>
  </si>
  <si>
    <t>H</t>
  </si>
  <si>
    <t>1.1</t>
  </si>
  <si>
    <t>2.23</t>
  </si>
  <si>
    <t>CUSTO TOTAL C/ BDI (R$)</t>
  </si>
  <si>
    <t>R00</t>
  </si>
  <si>
    <t>PISO CIMENTADO, TRAÇO 1:3 (CIMENTO E AREIA), ACABAMENTO LISO, ESPESSURA 3,0 CM, PREPARO MECÂNICO DA ARGAMASSA. AF_06/2018</t>
  </si>
  <si>
    <t>74209/001</t>
  </si>
  <si>
    <t>BDI 31,29%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</si>
</sst>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6"/>
      <color theme="1"/>
      <name val="Verdana"/>
      <family val="2"/>
    </font>
    <font>
      <b/>
      <sz val="18"/>
      <color theme="1"/>
      <name val="Verdana"/>
      <family val="2"/>
    </font>
    <font>
      <sz val="12"/>
      <name val="Verdana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ck">
        <color theme="9" tint="-0.24994659260841701"/>
      </bottom>
      <diagonal/>
    </border>
    <border>
      <left/>
      <right/>
      <top/>
      <bottom style="mediumDashed">
        <color theme="9" tint="-0.24994659260841701"/>
      </bottom>
      <diagonal/>
    </border>
    <border>
      <left/>
      <right/>
      <top style="mediumDashed">
        <color theme="9" tint="-0.24994659260841701"/>
      </top>
      <bottom style="mediumDashed">
        <color theme="9" tint="-0.24994659260841701"/>
      </bottom>
      <diagonal/>
    </border>
    <border>
      <left/>
      <right/>
      <top style="mediumDashed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9" tint="-0.24994659260841701"/>
      </right>
      <top/>
      <bottom/>
      <diagonal/>
    </border>
    <border>
      <left/>
      <right/>
      <top style="thin">
        <color rgb="FFF79646"/>
      </top>
      <bottom style="thin">
        <color rgb="FFF79646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2" fillId="0" borderId="0" xfId="0" applyNumberFormat="1" applyFont="1" applyBorder="1" applyAlignment="1">
      <alignment vertical="center" wrapText="1"/>
    </xf>
    <xf numFmtId="2" fontId="2" fillId="0" borderId="0" xfId="1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4" fontId="3" fillId="0" borderId="3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5" fontId="3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165" fontId="3" fillId="0" borderId="8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vertical="center" wrapText="1"/>
    </xf>
    <xf numFmtId="17" fontId="3" fillId="0" borderId="1" xfId="0" applyNumberFormat="1" applyFont="1" applyBorder="1" applyAlignment="1">
      <alignment horizontal="left" vertical="center" wrapText="1"/>
    </xf>
    <xf numFmtId="43" fontId="2" fillId="0" borderId="3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4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right" vertical="center" wrapText="1"/>
    </xf>
    <xf numFmtId="44" fontId="2" fillId="0" borderId="3" xfId="0" applyNumberFormat="1" applyFont="1" applyFill="1" applyBorder="1" applyAlignment="1">
      <alignment horizontal="justify" vertical="center" wrapText="1"/>
    </xf>
    <xf numFmtId="44" fontId="7" fillId="0" borderId="3" xfId="0" applyNumberFormat="1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43" fontId="2" fillId="0" borderId="3" xfId="1" applyNumberFormat="1" applyFont="1" applyFill="1" applyBorder="1" applyAlignment="1">
      <alignment horizontal="center" vertical="center" wrapText="1"/>
    </xf>
    <xf numFmtId="164" fontId="8" fillId="0" borderId="13" xfId="2" applyNumberFormat="1" applyFont="1" applyFill="1" applyBorder="1" applyAlignment="1">
      <alignment horizontal="center" vertical="center" wrapText="1"/>
    </xf>
    <xf numFmtId="44" fontId="2" fillId="0" borderId="0" xfId="0" applyNumberFormat="1" applyFont="1" applyAlignment="1">
      <alignment vertical="center" wrapText="1"/>
    </xf>
    <xf numFmtId="44" fontId="3" fillId="0" borderId="1" xfId="0" applyNumberFormat="1" applyFont="1" applyBorder="1" applyAlignment="1">
      <alignment vertical="center" wrapText="1"/>
    </xf>
    <xf numFmtId="4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4" fontId="3" fillId="0" borderId="0" xfId="0" applyNumberFormat="1" applyFont="1" applyFill="1" applyBorder="1" applyAlignment="1">
      <alignment vertical="center" wrapText="1"/>
    </xf>
    <xf numFmtId="0" fontId="9" fillId="0" borderId="0" xfId="3"/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 indent="2"/>
    </xf>
    <xf numFmtId="0" fontId="3" fillId="0" borderId="2" xfId="0" applyFont="1" applyBorder="1" applyAlignment="1">
      <alignment horizontal="right" vertical="center" wrapText="1"/>
    </xf>
    <xf numFmtId="0" fontId="2" fillId="0" borderId="12" xfId="0" applyFont="1" applyFill="1" applyBorder="1" applyAlignment="1">
      <alignment horizontal="left" vertical="center" wrapText="1" inden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</cellXfs>
  <cellStyles count="4">
    <cellStyle name="Hyperlink" xfId="3" builtinId="8"/>
    <cellStyle name="Moeda" xfId="2" builtinId="4"/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802818</xdr:colOff>
      <xdr:row>2</xdr:row>
      <xdr:rowOff>95250</xdr:rowOff>
    </xdr:from>
    <xdr:to>
      <xdr:col>7</xdr:col>
      <xdr:colOff>53735</xdr:colOff>
      <xdr:row>7</xdr:row>
      <xdr:rowOff>78750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8568" y="653143"/>
          <a:ext cx="2693524" cy="93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248997</xdr:colOff>
      <xdr:row>2</xdr:row>
      <xdr:rowOff>35874</xdr:rowOff>
    </xdr:from>
    <xdr:to>
      <xdr:col>12</xdr:col>
      <xdr:colOff>220595</xdr:colOff>
      <xdr:row>5</xdr:row>
      <xdr:rowOff>184374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00770" y="590056"/>
          <a:ext cx="135705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151162</xdr:colOff>
      <xdr:row>18</xdr:row>
      <xdr:rowOff>180524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904762" cy="36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14</xdr:col>
      <xdr:colOff>46553</xdr:colOff>
      <xdr:row>28</xdr:row>
      <xdr:rowOff>85524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0000"/>
          <a:ext cx="8580953" cy="1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produto.mercadolivre.com.br/MLB-907849063-escora-metalica-regulavel-ferro-ajustavel-direto-de-fabrica-_JM" TargetMode="External"/><Relationship Id="rId1" Type="http://schemas.openxmlformats.org/officeDocument/2006/relationships/hyperlink" Target="https://produto.mercadolivre.com.br/MLB-848551090-escora-metalica-ajustavel-para-laje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L537"/>
  <sheetViews>
    <sheetView showGridLines="0" tabSelected="1" showWhiteSpace="0" view="pageBreakPreview" zoomScale="55" zoomScaleNormal="70" zoomScaleSheetLayoutView="55" zoomScalePageLayoutView="55" workbookViewId="0">
      <selection activeCell="G89" sqref="G89"/>
    </sheetView>
  </sheetViews>
  <sheetFormatPr defaultColWidth="7.5703125" defaultRowHeight="15" zeroHeight="1"/>
  <cols>
    <col min="1" max="1" width="9.28515625" style="1" bestFit="1" customWidth="1"/>
    <col min="2" max="2" width="15.85546875" style="1" customWidth="1"/>
    <col min="3" max="3" width="20.5703125" style="1" customWidth="1"/>
    <col min="4" max="6" width="15.42578125" style="1" customWidth="1"/>
    <col min="7" max="7" width="20.5703125" style="1" customWidth="1"/>
    <col min="8" max="8" width="18.7109375" style="1" customWidth="1"/>
    <col min="9" max="9" width="21.7109375" style="1" customWidth="1"/>
    <col min="10" max="10" width="15.42578125" style="1" customWidth="1"/>
    <col min="11" max="11" width="18.7109375" style="1" bestFit="1" customWidth="1"/>
    <col min="12" max="12" width="20.85546875" style="1" customWidth="1"/>
    <col min="13" max="13" width="22.140625" style="1" bestFit="1" customWidth="1"/>
    <col min="14" max="14" width="21.7109375" style="1" customWidth="1"/>
    <col min="15" max="59" width="0" style="1" hidden="1" customWidth="1"/>
    <col min="60" max="16384" width="7.5703125" style="1"/>
  </cols>
  <sheetData>
    <row r="1" spans="1:90">
      <c r="L1" s="10" t="s">
        <v>13</v>
      </c>
      <c r="M1" s="12" t="s">
        <v>126</v>
      </c>
    </row>
    <row r="2" spans="1:90" ht="29.25" customHeight="1" thickBot="1">
      <c r="A2" s="71" t="s">
        <v>82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11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</row>
    <row r="3" spans="1:90" ht="15" customHeight="1" thickTop="1">
      <c r="A3" s="73" t="s">
        <v>12</v>
      </c>
      <c r="B3" s="73"/>
      <c r="C3" s="73"/>
      <c r="E3" s="73" t="s">
        <v>11</v>
      </c>
      <c r="F3" s="73"/>
      <c r="G3" s="73"/>
      <c r="H3" s="15"/>
      <c r="I3" s="15"/>
      <c r="K3" s="73" t="s">
        <v>10</v>
      </c>
      <c r="L3" s="73"/>
      <c r="M3" s="73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</row>
    <row r="4" spans="1:90">
      <c r="A4" s="74" t="s">
        <v>81</v>
      </c>
      <c r="B4" s="74"/>
      <c r="C4" s="74"/>
      <c r="E4" s="75"/>
      <c r="F4" s="75"/>
      <c r="G4" s="75"/>
      <c r="H4" s="16"/>
      <c r="I4" s="16"/>
      <c r="K4" s="75"/>
      <c r="L4" s="75"/>
      <c r="M4" s="7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</row>
    <row r="5" spans="1:90">
      <c r="A5" s="74"/>
      <c r="B5" s="74"/>
      <c r="C5" s="74"/>
      <c r="E5" s="75"/>
      <c r="F5" s="75"/>
      <c r="G5" s="75"/>
      <c r="H5" s="16"/>
      <c r="I5" s="16"/>
      <c r="K5" s="75"/>
      <c r="L5" s="75"/>
      <c r="M5" s="7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</row>
    <row r="6" spans="1:90">
      <c r="A6" s="74"/>
      <c r="B6" s="74"/>
      <c r="C6" s="74"/>
      <c r="E6" s="75"/>
      <c r="F6" s="75"/>
      <c r="G6" s="75"/>
      <c r="H6" s="16"/>
      <c r="I6" s="16"/>
      <c r="K6" s="75"/>
      <c r="L6" s="75"/>
      <c r="M6" s="7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</row>
    <row r="7" spans="1:90" ht="15" customHeight="1">
      <c r="A7" s="8"/>
      <c r="B7" s="8"/>
      <c r="C7" s="8"/>
      <c r="E7" s="8"/>
      <c r="F7" s="8"/>
      <c r="G7" s="8"/>
      <c r="H7" s="16"/>
      <c r="I7" s="16"/>
      <c r="K7" s="69" t="s">
        <v>22</v>
      </c>
      <c r="L7" s="58"/>
      <c r="M7" s="35">
        <v>43344</v>
      </c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</row>
    <row r="8" spans="1:90" ht="15" customHeight="1">
      <c r="A8" s="58" t="s">
        <v>20</v>
      </c>
      <c r="B8" s="58"/>
      <c r="C8" s="14">
        <v>43398</v>
      </c>
      <c r="D8" s="13"/>
      <c r="E8" s="8"/>
      <c r="K8" s="69" t="s">
        <v>116</v>
      </c>
      <c r="L8" s="58"/>
      <c r="M8" s="35">
        <v>43313</v>
      </c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</row>
    <row r="9" spans="1:90">
      <c r="A9" s="9"/>
      <c r="B9" s="9"/>
      <c r="C9" s="8"/>
      <c r="E9" s="8"/>
      <c r="F9" s="8"/>
      <c r="G9" s="8"/>
      <c r="H9" s="16"/>
      <c r="I9" s="16"/>
      <c r="K9" s="69" t="s">
        <v>79</v>
      </c>
      <c r="L9" s="58"/>
      <c r="M9" s="35">
        <v>43374</v>
      </c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</row>
    <row r="10" spans="1:90" ht="19.5" customHeight="1">
      <c r="A10" s="72" t="s">
        <v>80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</row>
    <row r="11" spans="1:90" ht="19.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</row>
    <row r="12" spans="1:90" s="18" customFormat="1" ht="20.100000000000001" customHeight="1">
      <c r="A12" s="68" t="s">
        <v>75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</row>
    <row r="13" spans="1:90" ht="5.099999999999999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</row>
    <row r="14" spans="1:90" ht="63.75" customHeight="1">
      <c r="A14" s="2" t="s">
        <v>9</v>
      </c>
      <c r="B14" s="60" t="s">
        <v>8</v>
      </c>
      <c r="C14" s="60"/>
      <c r="D14" s="60"/>
      <c r="E14" s="60"/>
      <c r="F14" s="60"/>
      <c r="G14" s="60"/>
      <c r="H14" s="21" t="s">
        <v>9</v>
      </c>
      <c r="I14" s="21" t="s">
        <v>21</v>
      </c>
      <c r="J14" s="21" t="s">
        <v>0</v>
      </c>
      <c r="K14" s="21" t="s">
        <v>7</v>
      </c>
      <c r="L14" s="21" t="s">
        <v>6</v>
      </c>
      <c r="M14" s="21" t="s">
        <v>5</v>
      </c>
      <c r="N14" s="49" t="s">
        <v>125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</row>
    <row r="15" spans="1:90" ht="6" customHeight="1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</row>
    <row r="16" spans="1:90" ht="19.5" customHeight="1">
      <c r="A16" s="47" t="s">
        <v>123</v>
      </c>
      <c r="B16" s="61" t="s">
        <v>24</v>
      </c>
      <c r="C16" s="61"/>
      <c r="D16" s="61"/>
      <c r="E16" s="61"/>
      <c r="F16" s="61"/>
      <c r="G16" s="61"/>
      <c r="H16" s="22" t="s">
        <v>128</v>
      </c>
      <c r="I16" s="22" t="s">
        <v>23</v>
      </c>
      <c r="J16" s="22" t="s">
        <v>16</v>
      </c>
      <c r="K16" s="48">
        <v>2</v>
      </c>
      <c r="L16" s="44">
        <v>336.96</v>
      </c>
      <c r="M16" s="44">
        <f t="shared" ref="M16" si="0">K16*L16</f>
        <v>673.92</v>
      </c>
      <c r="N16" s="50">
        <f>M16*1.3129</f>
        <v>884.78956799999992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</row>
    <row r="17" spans="1:90">
      <c r="A17" s="60" t="s">
        <v>19</v>
      </c>
      <c r="B17" s="60"/>
      <c r="C17" s="60"/>
      <c r="D17" s="60"/>
      <c r="E17" s="60"/>
      <c r="F17" s="60"/>
      <c r="G17" s="60"/>
      <c r="H17" s="23"/>
      <c r="I17" s="23"/>
      <c r="J17" s="2"/>
      <c r="K17" s="2"/>
      <c r="L17" s="2"/>
      <c r="M17" s="34">
        <f>SUM(M16:M16)</f>
        <v>673.92</v>
      </c>
      <c r="N17" s="34">
        <f>SUM(N16:N16)</f>
        <v>884.78956799999992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</row>
    <row r="18" spans="1:90" ht="20.100000000000001" customHeight="1">
      <c r="A18" s="20"/>
      <c r="B18" s="20"/>
      <c r="C18" s="20"/>
      <c r="D18" s="20"/>
      <c r="E18" s="20"/>
      <c r="F18" s="20"/>
      <c r="G18" s="20"/>
      <c r="H18" s="20"/>
      <c r="I18" s="20"/>
      <c r="J18" s="6"/>
      <c r="K18" s="6"/>
      <c r="L18" s="6"/>
      <c r="M18" s="19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</row>
    <row r="19" spans="1:90" s="18" customFormat="1" ht="19.5" customHeight="1">
      <c r="A19" s="68" t="s">
        <v>76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</row>
    <row r="20" spans="1:90" ht="5.0999999999999996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</row>
    <row r="21" spans="1:90" ht="58.5" customHeight="1">
      <c r="A21" s="2" t="s">
        <v>9</v>
      </c>
      <c r="B21" s="60" t="s">
        <v>8</v>
      </c>
      <c r="C21" s="60"/>
      <c r="D21" s="60"/>
      <c r="E21" s="60"/>
      <c r="F21" s="60"/>
      <c r="G21" s="60"/>
      <c r="H21" s="21" t="s">
        <v>9</v>
      </c>
      <c r="I21" s="21" t="s">
        <v>21</v>
      </c>
      <c r="J21" s="21" t="s">
        <v>0</v>
      </c>
      <c r="K21" s="21" t="s">
        <v>7</v>
      </c>
      <c r="L21" s="21" t="s">
        <v>6</v>
      </c>
      <c r="M21" s="21" t="s">
        <v>5</v>
      </c>
      <c r="N21" s="49" t="s">
        <v>125</v>
      </c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</row>
    <row r="22" spans="1:90" ht="5.0999999999999996" customHeight="1">
      <c r="A22" s="33"/>
      <c r="B22" s="24"/>
      <c r="C22" s="24"/>
      <c r="D22" s="24"/>
      <c r="E22" s="24"/>
      <c r="F22" s="24"/>
      <c r="G22" s="24"/>
      <c r="H22" s="24"/>
      <c r="I22" s="24"/>
      <c r="J22" s="5"/>
      <c r="K22" s="4"/>
      <c r="L22" s="3"/>
      <c r="M22" s="3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</row>
    <row r="23" spans="1:90" ht="40.15" customHeight="1">
      <c r="A23" s="47" t="s">
        <v>3</v>
      </c>
      <c r="B23" s="61" t="s">
        <v>108</v>
      </c>
      <c r="C23" s="61"/>
      <c r="D23" s="61"/>
      <c r="E23" s="61"/>
      <c r="F23" s="61"/>
      <c r="G23" s="61"/>
      <c r="H23" s="22" t="s">
        <v>109</v>
      </c>
      <c r="I23" s="22" t="s">
        <v>106</v>
      </c>
      <c r="J23" s="22" t="s">
        <v>16</v>
      </c>
      <c r="K23" s="36">
        <f>8.64+0.858</f>
        <v>9.4980000000000011</v>
      </c>
      <c r="L23" s="44">
        <v>164.6</v>
      </c>
      <c r="M23" s="45">
        <f>K23*L23</f>
        <v>1563.3708000000001</v>
      </c>
      <c r="N23" s="50">
        <f>M23*1.3129</f>
        <v>2052.5495233199999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</row>
    <row r="24" spans="1:90" ht="40.15" customHeight="1">
      <c r="A24" s="47" t="s">
        <v>2</v>
      </c>
      <c r="B24" s="61" t="s">
        <v>107</v>
      </c>
      <c r="C24" s="61"/>
      <c r="D24" s="61"/>
      <c r="E24" s="61"/>
      <c r="F24" s="61"/>
      <c r="G24" s="61"/>
      <c r="H24" s="22" t="s">
        <v>105</v>
      </c>
      <c r="I24" s="22" t="s">
        <v>106</v>
      </c>
      <c r="J24" s="22" t="s">
        <v>17</v>
      </c>
      <c r="K24" s="36">
        <v>30</v>
      </c>
      <c r="L24" s="44">
        <v>74.66</v>
      </c>
      <c r="M24" s="45">
        <f>K24*L24</f>
        <v>2239.7999999999997</v>
      </c>
      <c r="N24" s="50">
        <f t="shared" ref="N24:N45" si="1">M24*1.3129</f>
        <v>2940.6334199999997</v>
      </c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</row>
    <row r="25" spans="1:90" ht="40.15" customHeight="1">
      <c r="A25" s="47" t="s">
        <v>1</v>
      </c>
      <c r="B25" s="61" t="s">
        <v>36</v>
      </c>
      <c r="C25" s="61"/>
      <c r="D25" s="61"/>
      <c r="E25" s="61"/>
      <c r="F25" s="61"/>
      <c r="G25" s="61"/>
      <c r="H25" s="22">
        <v>72897</v>
      </c>
      <c r="I25" s="22" t="s">
        <v>23</v>
      </c>
      <c r="J25" s="22" t="s">
        <v>17</v>
      </c>
      <c r="K25" s="36">
        <f>K24+(K23*0.08)</f>
        <v>30.759840000000001</v>
      </c>
      <c r="L25" s="44">
        <v>16.27</v>
      </c>
      <c r="M25" s="45">
        <f t="shared" ref="M25:M45" si="2">K25*L25</f>
        <v>500.46259679999997</v>
      </c>
      <c r="N25" s="50">
        <f t="shared" si="1"/>
        <v>657.05734333871999</v>
      </c>
    </row>
    <row r="26" spans="1:90" ht="40.15" customHeight="1">
      <c r="A26" s="47" t="s">
        <v>14</v>
      </c>
      <c r="B26" s="61" t="s">
        <v>51</v>
      </c>
      <c r="C26" s="61"/>
      <c r="D26" s="61"/>
      <c r="E26" s="61"/>
      <c r="F26" s="61"/>
      <c r="G26" s="61"/>
      <c r="H26" s="22">
        <v>72900</v>
      </c>
      <c r="I26" s="22" t="s">
        <v>23</v>
      </c>
      <c r="J26" s="22" t="s">
        <v>17</v>
      </c>
      <c r="K26" s="36">
        <f>K25*1.3</f>
        <v>39.987791999999999</v>
      </c>
      <c r="L26" s="44">
        <v>5.88</v>
      </c>
      <c r="M26" s="45">
        <f t="shared" si="2"/>
        <v>235.12821696</v>
      </c>
      <c r="N26" s="50">
        <f t="shared" si="1"/>
        <v>308.69983604678401</v>
      </c>
    </row>
    <row r="27" spans="1:90" ht="40.15" customHeight="1">
      <c r="A27" s="47" t="s">
        <v>45</v>
      </c>
      <c r="B27" s="61" t="s">
        <v>52</v>
      </c>
      <c r="C27" s="61"/>
      <c r="D27" s="61"/>
      <c r="E27" s="61"/>
      <c r="F27" s="61"/>
      <c r="G27" s="61"/>
      <c r="H27" s="22">
        <v>79475</v>
      </c>
      <c r="I27" s="22" t="s">
        <v>23</v>
      </c>
      <c r="J27" s="22" t="s">
        <v>17</v>
      </c>
      <c r="K27" s="36">
        <f>(PI()*(0.35^2))*3*6</f>
        <v>6.927211801165492</v>
      </c>
      <c r="L27" s="44">
        <v>284.39999999999998</v>
      </c>
      <c r="M27" s="45">
        <f t="shared" si="2"/>
        <v>1970.0990362514658</v>
      </c>
      <c r="N27" s="50">
        <f t="shared" si="1"/>
        <v>2586.5430246945493</v>
      </c>
    </row>
    <row r="28" spans="1:90" ht="40.15" customHeight="1">
      <c r="A28" s="47" t="s">
        <v>46</v>
      </c>
      <c r="B28" s="61" t="s">
        <v>110</v>
      </c>
      <c r="C28" s="61"/>
      <c r="D28" s="61"/>
      <c r="E28" s="61"/>
      <c r="F28" s="61"/>
      <c r="G28" s="61"/>
      <c r="H28" s="22" t="s">
        <v>64</v>
      </c>
      <c r="I28" s="22" t="s">
        <v>65</v>
      </c>
      <c r="J28" s="22" t="s">
        <v>15</v>
      </c>
      <c r="K28" s="36">
        <v>12</v>
      </c>
      <c r="L28" s="44">
        <v>181.7</v>
      </c>
      <c r="M28" s="45">
        <f t="shared" si="2"/>
        <v>2180.3999999999996</v>
      </c>
      <c r="N28" s="50">
        <f t="shared" si="1"/>
        <v>2862.6471599999995</v>
      </c>
    </row>
    <row r="29" spans="1:90" ht="40.15" customHeight="1">
      <c r="A29" s="47" t="s">
        <v>47</v>
      </c>
      <c r="B29" s="61" t="s">
        <v>53</v>
      </c>
      <c r="C29" s="61"/>
      <c r="D29" s="61"/>
      <c r="E29" s="61"/>
      <c r="F29" s="61"/>
      <c r="G29" s="61"/>
      <c r="H29" s="22">
        <v>97799</v>
      </c>
      <c r="I29" s="22" t="s">
        <v>23</v>
      </c>
      <c r="J29" s="22" t="s">
        <v>17</v>
      </c>
      <c r="K29" s="36">
        <f>((PI()*(0.825^2))/2)*6</f>
        <v>6.4147394995486575</v>
      </c>
      <c r="L29" s="44">
        <v>463.42</v>
      </c>
      <c r="M29" s="44">
        <f t="shared" si="2"/>
        <v>2972.7185788808388</v>
      </c>
      <c r="N29" s="50">
        <f t="shared" si="1"/>
        <v>3902.8822222126532</v>
      </c>
    </row>
    <row r="30" spans="1:90" ht="40.15" customHeight="1">
      <c r="A30" s="47" t="s">
        <v>48</v>
      </c>
      <c r="B30" s="61" t="s">
        <v>54</v>
      </c>
      <c r="C30" s="61"/>
      <c r="D30" s="61"/>
      <c r="E30" s="61"/>
      <c r="F30" s="61"/>
      <c r="G30" s="61"/>
      <c r="H30" s="22">
        <v>97751</v>
      </c>
      <c r="I30" s="22" t="s">
        <v>23</v>
      </c>
      <c r="J30" s="22" t="s">
        <v>17</v>
      </c>
      <c r="K30" s="36">
        <f>K29+K27</f>
        <v>13.34195130071415</v>
      </c>
      <c r="L30" s="44">
        <v>540.28</v>
      </c>
      <c r="M30" s="44">
        <f t="shared" si="2"/>
        <v>7208.389448749841</v>
      </c>
      <c r="N30" s="50">
        <f t="shared" si="1"/>
        <v>9463.8945072636652</v>
      </c>
    </row>
    <row r="31" spans="1:90" ht="40.15" customHeight="1">
      <c r="A31" s="47" t="s">
        <v>49</v>
      </c>
      <c r="B31" s="61" t="s">
        <v>112</v>
      </c>
      <c r="C31" s="61"/>
      <c r="D31" s="61"/>
      <c r="E31" s="61"/>
      <c r="F31" s="61"/>
      <c r="G31" s="70"/>
      <c r="H31" s="22" t="s">
        <v>111</v>
      </c>
      <c r="I31" s="22" t="s">
        <v>106</v>
      </c>
      <c r="J31" s="22" t="s">
        <v>17</v>
      </c>
      <c r="K31" s="36">
        <f>(0.8*0.65*1*6)+(3*(0.3*0.8*0.65))</f>
        <v>3.5880000000000001</v>
      </c>
      <c r="L31" s="44">
        <v>324.62</v>
      </c>
      <c r="M31" s="44">
        <f t="shared" si="2"/>
        <v>1164.7365600000001</v>
      </c>
      <c r="N31" s="50">
        <f t="shared" si="1"/>
        <v>1529.1826296240001</v>
      </c>
    </row>
    <row r="32" spans="1:90" ht="40.15" customHeight="1">
      <c r="A32" s="47" t="s">
        <v>50</v>
      </c>
      <c r="B32" s="61" t="s">
        <v>113</v>
      </c>
      <c r="C32" s="61"/>
      <c r="D32" s="61"/>
      <c r="E32" s="61"/>
      <c r="F32" s="61"/>
      <c r="G32" s="70"/>
      <c r="H32" s="22" t="s">
        <v>114</v>
      </c>
      <c r="I32" s="22" t="s">
        <v>106</v>
      </c>
      <c r="J32" s="22" t="s">
        <v>17</v>
      </c>
      <c r="K32" s="36">
        <v>0.9</v>
      </c>
      <c r="L32" s="44">
        <v>334.07</v>
      </c>
      <c r="M32" s="44">
        <f t="shared" si="2"/>
        <v>300.66300000000001</v>
      </c>
      <c r="N32" s="50">
        <f t="shared" si="1"/>
        <v>394.74045269999999</v>
      </c>
    </row>
    <row r="33" spans="1:25" ht="40.15" customHeight="1">
      <c r="A33" s="47" t="s">
        <v>60</v>
      </c>
      <c r="B33" s="61" t="s">
        <v>118</v>
      </c>
      <c r="C33" s="61"/>
      <c r="D33" s="61"/>
      <c r="E33" s="61"/>
      <c r="F33" s="61"/>
      <c r="G33" s="70"/>
      <c r="H33" s="22">
        <v>72895</v>
      </c>
      <c r="I33" s="22" t="s">
        <v>23</v>
      </c>
      <c r="J33" s="22" t="s">
        <v>17</v>
      </c>
      <c r="K33" s="36">
        <f>K32+K31</f>
        <v>4.4880000000000004</v>
      </c>
      <c r="L33" s="44">
        <v>20.27</v>
      </c>
      <c r="M33" s="44">
        <f>L33*K33</f>
        <v>90.971760000000003</v>
      </c>
      <c r="N33" s="50">
        <f t="shared" si="1"/>
        <v>119.43682370400001</v>
      </c>
    </row>
    <row r="34" spans="1:25" ht="40.15" customHeight="1">
      <c r="A34" s="47" t="s">
        <v>61</v>
      </c>
      <c r="B34" s="61" t="s">
        <v>56</v>
      </c>
      <c r="C34" s="61"/>
      <c r="D34" s="61"/>
      <c r="E34" s="61"/>
      <c r="F34" s="61"/>
      <c r="G34" s="61"/>
      <c r="H34" s="22">
        <v>92791</v>
      </c>
      <c r="I34" s="22" t="s">
        <v>23</v>
      </c>
      <c r="J34" s="22" t="s">
        <v>29</v>
      </c>
      <c r="K34" s="36">
        <v>18.690000000000001</v>
      </c>
      <c r="L34" s="44">
        <v>6.49</v>
      </c>
      <c r="M34" s="44">
        <f t="shared" si="2"/>
        <v>121.29810000000002</v>
      </c>
      <c r="N34" s="50">
        <f t="shared" si="1"/>
        <v>159.25227549000002</v>
      </c>
    </row>
    <row r="35" spans="1:25" ht="40.15" customHeight="1">
      <c r="A35" s="47" t="s">
        <v>66</v>
      </c>
      <c r="B35" s="61" t="s">
        <v>55</v>
      </c>
      <c r="C35" s="61"/>
      <c r="D35" s="61"/>
      <c r="E35" s="61"/>
      <c r="F35" s="61"/>
      <c r="G35" s="61"/>
      <c r="H35" s="22">
        <v>92792</v>
      </c>
      <c r="I35" s="22" t="s">
        <v>23</v>
      </c>
      <c r="J35" s="22" t="s">
        <v>29</v>
      </c>
      <c r="K35" s="36">
        <v>66.02</v>
      </c>
      <c r="L35" s="44">
        <v>6.1</v>
      </c>
      <c r="M35" s="44">
        <f t="shared" si="2"/>
        <v>402.72199999999998</v>
      </c>
      <c r="N35" s="50">
        <f t="shared" si="1"/>
        <v>528.73371379999992</v>
      </c>
    </row>
    <row r="36" spans="1:25" ht="40.15" customHeight="1">
      <c r="A36" s="47" t="s">
        <v>67</v>
      </c>
      <c r="B36" s="61" t="s">
        <v>30</v>
      </c>
      <c r="C36" s="61"/>
      <c r="D36" s="61"/>
      <c r="E36" s="61"/>
      <c r="F36" s="61"/>
      <c r="G36" s="61"/>
      <c r="H36" s="22">
        <v>92793</v>
      </c>
      <c r="I36" s="22" t="s">
        <v>23</v>
      </c>
      <c r="J36" s="22" t="s">
        <v>29</v>
      </c>
      <c r="K36" s="36">
        <v>29.23</v>
      </c>
      <c r="L36" s="44">
        <v>6.63</v>
      </c>
      <c r="M36" s="44">
        <f t="shared" si="2"/>
        <v>193.79490000000001</v>
      </c>
      <c r="N36" s="50">
        <f t="shared" si="1"/>
        <v>254.43332420999999</v>
      </c>
    </row>
    <row r="37" spans="1:25" ht="40.15" customHeight="1">
      <c r="A37" s="47" t="s">
        <v>68</v>
      </c>
      <c r="B37" s="61" t="s">
        <v>31</v>
      </c>
      <c r="C37" s="61"/>
      <c r="D37" s="61"/>
      <c r="E37" s="61"/>
      <c r="F37" s="61"/>
      <c r="G37" s="61"/>
      <c r="H37" s="22">
        <v>92794</v>
      </c>
      <c r="I37" s="22" t="s">
        <v>23</v>
      </c>
      <c r="J37" s="22" t="s">
        <v>29</v>
      </c>
      <c r="K37" s="36">
        <v>184.25</v>
      </c>
      <c r="L37" s="44">
        <v>5.51</v>
      </c>
      <c r="M37" s="44">
        <f t="shared" si="2"/>
        <v>1015.2175</v>
      </c>
      <c r="N37" s="50">
        <f t="shared" si="1"/>
        <v>1332.8790557499999</v>
      </c>
    </row>
    <row r="38" spans="1:25" ht="40.15" customHeight="1">
      <c r="A38" s="47" t="s">
        <v>69</v>
      </c>
      <c r="B38" s="61" t="s">
        <v>32</v>
      </c>
      <c r="C38" s="61"/>
      <c r="D38" s="61"/>
      <c r="E38" s="61"/>
      <c r="F38" s="61"/>
      <c r="G38" s="61"/>
      <c r="H38" s="22">
        <v>92796</v>
      </c>
      <c r="I38" s="22" t="s">
        <v>23</v>
      </c>
      <c r="J38" s="22" t="s">
        <v>29</v>
      </c>
      <c r="K38" s="36">
        <v>173.26</v>
      </c>
      <c r="L38" s="44">
        <v>5.08</v>
      </c>
      <c r="M38" s="44">
        <f t="shared" si="2"/>
        <v>880.16079999999999</v>
      </c>
      <c r="N38" s="50">
        <f t="shared" si="1"/>
        <v>1155.5631143200001</v>
      </c>
    </row>
    <row r="39" spans="1:25" ht="40.15" customHeight="1">
      <c r="A39" s="47" t="s">
        <v>70</v>
      </c>
      <c r="B39" s="61" t="s">
        <v>33</v>
      </c>
      <c r="C39" s="61"/>
      <c r="D39" s="61"/>
      <c r="E39" s="61"/>
      <c r="F39" s="61"/>
      <c r="G39" s="61"/>
      <c r="H39" s="22">
        <v>92797</v>
      </c>
      <c r="I39" s="22" t="s">
        <v>23</v>
      </c>
      <c r="J39" s="22" t="s">
        <v>29</v>
      </c>
      <c r="K39" s="36">
        <v>106.27</v>
      </c>
      <c r="L39" s="44">
        <v>4.8499999999999996</v>
      </c>
      <c r="M39" s="44">
        <f t="shared" si="2"/>
        <v>515.40949999999998</v>
      </c>
      <c r="N39" s="50">
        <f t="shared" si="1"/>
        <v>676.68113254999992</v>
      </c>
    </row>
    <row r="40" spans="1:25" ht="40.15" customHeight="1">
      <c r="A40" s="47" t="s">
        <v>71</v>
      </c>
      <c r="B40" s="61" t="s">
        <v>34</v>
      </c>
      <c r="C40" s="61"/>
      <c r="D40" s="61"/>
      <c r="E40" s="61"/>
      <c r="F40" s="61"/>
      <c r="G40" s="61"/>
      <c r="H40" s="22">
        <v>34562</v>
      </c>
      <c r="I40" s="22" t="s">
        <v>23</v>
      </c>
      <c r="J40" s="22" t="s">
        <v>29</v>
      </c>
      <c r="K40" s="36">
        <f>0.2*(SUM(K34:K39))</f>
        <v>115.54400000000001</v>
      </c>
      <c r="L40" s="44">
        <v>9.59</v>
      </c>
      <c r="M40" s="44">
        <f t="shared" si="2"/>
        <v>1108.0669600000001</v>
      </c>
      <c r="N40" s="50">
        <f t="shared" si="1"/>
        <v>1454.7811117840001</v>
      </c>
    </row>
    <row r="41" spans="1:25" ht="40.15" customHeight="1">
      <c r="A41" s="47" t="s">
        <v>72</v>
      </c>
      <c r="B41" s="61" t="s">
        <v>121</v>
      </c>
      <c r="C41" s="61"/>
      <c r="D41" s="61"/>
      <c r="E41" s="61"/>
      <c r="F41" s="61"/>
      <c r="G41" s="61"/>
      <c r="H41" s="22">
        <v>88309</v>
      </c>
      <c r="I41" s="22" t="s">
        <v>23</v>
      </c>
      <c r="J41" s="22" t="s">
        <v>122</v>
      </c>
      <c r="K41" s="36">
        <v>16</v>
      </c>
      <c r="L41" s="44">
        <v>17.21</v>
      </c>
      <c r="M41" s="44">
        <f t="shared" si="2"/>
        <v>275.36</v>
      </c>
      <c r="N41" s="50">
        <f t="shared" si="1"/>
        <v>361.52014400000002</v>
      </c>
    </row>
    <row r="42" spans="1:25" ht="52.15" customHeight="1">
      <c r="A42" s="47" t="s">
        <v>73</v>
      </c>
      <c r="B42" s="61" t="s">
        <v>104</v>
      </c>
      <c r="C42" s="61"/>
      <c r="D42" s="61"/>
      <c r="E42" s="61"/>
      <c r="F42" s="61"/>
      <c r="G42" s="61"/>
      <c r="H42" s="22">
        <v>92409</v>
      </c>
      <c r="I42" s="22" t="s">
        <v>23</v>
      </c>
      <c r="J42" s="22" t="s">
        <v>16</v>
      </c>
      <c r="K42" s="36">
        <v>45.3</v>
      </c>
      <c r="L42" s="44">
        <v>142.26</v>
      </c>
      <c r="M42" s="44">
        <f t="shared" si="2"/>
        <v>6444.3779999999988</v>
      </c>
      <c r="N42" s="50">
        <f t="shared" si="1"/>
        <v>8460.8238761999983</v>
      </c>
    </row>
    <row r="43" spans="1:25" ht="33.6" customHeight="1">
      <c r="A43" s="47" t="s">
        <v>74</v>
      </c>
      <c r="B43" s="61" t="s">
        <v>35</v>
      </c>
      <c r="C43" s="61"/>
      <c r="D43" s="61"/>
      <c r="E43" s="61"/>
      <c r="F43" s="61"/>
      <c r="G43" s="61"/>
      <c r="H43" s="22">
        <v>92273</v>
      </c>
      <c r="I43" s="22" t="s">
        <v>23</v>
      </c>
      <c r="J43" s="22" t="s">
        <v>4</v>
      </c>
      <c r="K43" s="36">
        <f>12*3</f>
        <v>36</v>
      </c>
      <c r="L43" s="44">
        <v>6.16</v>
      </c>
      <c r="M43" s="44">
        <f t="shared" si="2"/>
        <v>221.76</v>
      </c>
      <c r="N43" s="50">
        <f t="shared" si="1"/>
        <v>291.14870399999995</v>
      </c>
    </row>
    <row r="44" spans="1:25" ht="33.6" customHeight="1">
      <c r="A44" s="47" t="s">
        <v>117</v>
      </c>
      <c r="B44" s="61" t="s">
        <v>115</v>
      </c>
      <c r="C44" s="61"/>
      <c r="D44" s="61"/>
      <c r="E44" s="61"/>
      <c r="F44" s="61"/>
      <c r="G44" s="61"/>
      <c r="H44" s="22">
        <v>83736</v>
      </c>
      <c r="I44" s="22" t="s">
        <v>23</v>
      </c>
      <c r="J44" s="22" t="s">
        <v>16</v>
      </c>
      <c r="K44" s="36">
        <v>3.45</v>
      </c>
      <c r="L44" s="44">
        <v>154.87</v>
      </c>
      <c r="M44" s="44">
        <f t="shared" si="2"/>
        <v>534.30150000000003</v>
      </c>
      <c r="N44" s="50">
        <f t="shared" si="1"/>
        <v>701.48443935</v>
      </c>
    </row>
    <row r="45" spans="1:25" ht="33.6" customHeight="1">
      <c r="A45" s="47" t="s">
        <v>124</v>
      </c>
      <c r="B45" s="61" t="s">
        <v>83</v>
      </c>
      <c r="C45" s="61"/>
      <c r="D45" s="61"/>
      <c r="E45" s="61"/>
      <c r="F45" s="61"/>
      <c r="G45" s="61"/>
      <c r="H45" s="22">
        <v>90285</v>
      </c>
      <c r="I45" s="22" t="s">
        <v>23</v>
      </c>
      <c r="J45" s="22" t="s">
        <v>17</v>
      </c>
      <c r="K45" s="36">
        <v>1.53</v>
      </c>
      <c r="L45" s="44">
        <v>330.88</v>
      </c>
      <c r="M45" s="44">
        <f t="shared" si="2"/>
        <v>506.24639999999999</v>
      </c>
      <c r="N45" s="50">
        <f t="shared" si="1"/>
        <v>664.65089855999997</v>
      </c>
    </row>
    <row r="46" spans="1:25">
      <c r="A46" s="58" t="s">
        <v>25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9"/>
      <c r="M46" s="51">
        <f>SUM(M22:M45)</f>
        <v>32645.455657642153</v>
      </c>
      <c r="N46" s="51">
        <f>SUM(N22:N45)</f>
        <v>42860.218732918365</v>
      </c>
      <c r="O46" s="6"/>
      <c r="P46" s="6"/>
      <c r="Q46" s="6"/>
      <c r="R46" s="6"/>
      <c r="S46" s="6"/>
      <c r="T46" s="6"/>
      <c r="U46" s="6"/>
      <c r="V46" s="6"/>
      <c r="W46" s="52"/>
      <c r="X46" s="6"/>
      <c r="Y46" s="41"/>
    </row>
    <row r="47" spans="1:25">
      <c r="A47" s="24"/>
      <c r="B47" s="24"/>
      <c r="C47" s="24"/>
      <c r="D47" s="24"/>
      <c r="E47" s="24"/>
      <c r="F47" s="24"/>
      <c r="G47" s="24"/>
      <c r="H47" s="24"/>
      <c r="I47" s="24"/>
      <c r="J47" s="6"/>
      <c r="K47" s="6"/>
      <c r="L47" s="6"/>
      <c r="M47" s="19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5" ht="18" customHeight="1">
      <c r="A48" s="68" t="s">
        <v>77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</row>
    <row r="49" spans="1:90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1:90" ht="50.25" customHeight="1">
      <c r="A50" s="2" t="s">
        <v>9</v>
      </c>
      <c r="B50" s="60" t="s">
        <v>8</v>
      </c>
      <c r="C50" s="60"/>
      <c r="D50" s="60"/>
      <c r="E50" s="60"/>
      <c r="F50" s="60"/>
      <c r="G50" s="60"/>
      <c r="H50" s="21" t="s">
        <v>9</v>
      </c>
      <c r="I50" s="21" t="s">
        <v>21</v>
      </c>
      <c r="J50" s="21" t="s">
        <v>0</v>
      </c>
      <c r="K50" s="21" t="s">
        <v>7</v>
      </c>
      <c r="L50" s="21" t="s">
        <v>6</v>
      </c>
      <c r="M50" s="21" t="s">
        <v>5</v>
      </c>
      <c r="N50" s="49" t="s">
        <v>125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1:90" ht="36.75" customHeight="1">
      <c r="A51" s="47" t="s">
        <v>84</v>
      </c>
      <c r="B51" s="61" t="s">
        <v>100</v>
      </c>
      <c r="C51" s="61"/>
      <c r="D51" s="61"/>
      <c r="E51" s="61"/>
      <c r="F51" s="61"/>
      <c r="G51" s="61"/>
      <c r="H51" s="22" t="s">
        <v>92</v>
      </c>
      <c r="I51" s="22" t="s">
        <v>91</v>
      </c>
      <c r="J51" s="22" t="s">
        <v>29</v>
      </c>
      <c r="K51" s="36">
        <v>18.5</v>
      </c>
      <c r="L51" s="44">
        <f>13.82*1.415</f>
        <v>19.555300000000003</v>
      </c>
      <c r="M51" s="44">
        <f>K51*L51</f>
        <v>361.77305000000007</v>
      </c>
      <c r="N51" s="52">
        <f>M51*1.3129</f>
        <v>474.9718373450001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 spans="1:90" ht="31.5" customHeight="1">
      <c r="A52" s="47" t="s">
        <v>85</v>
      </c>
      <c r="B52" s="61" t="s">
        <v>88</v>
      </c>
      <c r="C52" s="61"/>
      <c r="D52" s="61"/>
      <c r="E52" s="61"/>
      <c r="F52" s="61"/>
      <c r="G52" s="61"/>
      <c r="H52" s="22" t="s">
        <v>92</v>
      </c>
      <c r="I52" s="22" t="s">
        <v>91</v>
      </c>
      <c r="J52" s="22" t="s">
        <v>29</v>
      </c>
      <c r="K52" s="36">
        <v>106</v>
      </c>
      <c r="L52" s="44">
        <f>0.27*1.415</f>
        <v>0.38205000000000006</v>
      </c>
      <c r="M52" s="44">
        <f t="shared" ref="M52:M54" si="3">K52*L52</f>
        <v>40.497300000000003</v>
      </c>
      <c r="N52" s="52">
        <f t="shared" ref="N52:N57" si="4">M52*1.3129</f>
        <v>53.168905170000002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1:90" ht="38.25" customHeight="1">
      <c r="A53" s="47" t="s">
        <v>86</v>
      </c>
      <c r="B53" s="61" t="s">
        <v>89</v>
      </c>
      <c r="C53" s="61"/>
      <c r="D53" s="61"/>
      <c r="E53" s="61"/>
      <c r="F53" s="61"/>
      <c r="G53" s="61"/>
      <c r="H53" s="22" t="s">
        <v>92</v>
      </c>
      <c r="I53" s="22" t="s">
        <v>91</v>
      </c>
      <c r="J53" s="22" t="s">
        <v>29</v>
      </c>
      <c r="K53" s="36">
        <v>106</v>
      </c>
      <c r="L53" s="44">
        <f>0.13*1.415</f>
        <v>0.18395</v>
      </c>
      <c r="M53" s="44">
        <f t="shared" si="3"/>
        <v>19.498699999999999</v>
      </c>
      <c r="N53" s="52">
        <f t="shared" si="4"/>
        <v>25.599843229999998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1:90" ht="33.75" customHeight="1">
      <c r="A54" s="47" t="s">
        <v>87</v>
      </c>
      <c r="B54" s="61" t="s">
        <v>90</v>
      </c>
      <c r="C54" s="61"/>
      <c r="D54" s="61"/>
      <c r="E54" s="61"/>
      <c r="F54" s="61"/>
      <c r="G54" s="61"/>
      <c r="H54" s="22" t="s">
        <v>120</v>
      </c>
      <c r="I54" s="22" t="s">
        <v>119</v>
      </c>
      <c r="J54" s="22" t="s">
        <v>29</v>
      </c>
      <c r="K54" s="36">
        <f>SUM(1168+805+400+320+316+360)</f>
        <v>3369</v>
      </c>
      <c r="L54" s="44">
        <v>11.25</v>
      </c>
      <c r="M54" s="44">
        <f t="shared" si="3"/>
        <v>37901.25</v>
      </c>
      <c r="N54" s="52">
        <f t="shared" si="4"/>
        <v>49760.551124999998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90" ht="33.75" customHeight="1">
      <c r="A55" s="47" t="s">
        <v>93</v>
      </c>
      <c r="B55" s="61" t="s">
        <v>99</v>
      </c>
      <c r="C55" s="61"/>
      <c r="D55" s="61"/>
      <c r="E55" s="61"/>
      <c r="F55" s="61"/>
      <c r="G55" s="61"/>
      <c r="H55" s="22">
        <v>10998</v>
      </c>
      <c r="I55" s="22" t="s">
        <v>97</v>
      </c>
      <c r="J55" s="22" t="s">
        <v>29</v>
      </c>
      <c r="K55" s="36">
        <v>9</v>
      </c>
      <c r="L55" s="44">
        <v>22.4</v>
      </c>
      <c r="M55" s="44">
        <f t="shared" ref="M55:M56" si="5">K55*L55</f>
        <v>201.6</v>
      </c>
      <c r="N55" s="52">
        <f t="shared" si="4"/>
        <v>264.68063999999998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90" ht="33.75" customHeight="1">
      <c r="A56" s="47" t="s">
        <v>94</v>
      </c>
      <c r="B56" s="61" t="s">
        <v>98</v>
      </c>
      <c r="C56" s="61"/>
      <c r="D56" s="61"/>
      <c r="E56" s="61"/>
      <c r="F56" s="61"/>
      <c r="G56" s="61"/>
      <c r="H56" s="22">
        <v>10997</v>
      </c>
      <c r="I56" s="22" t="s">
        <v>97</v>
      </c>
      <c r="J56" s="22" t="s">
        <v>29</v>
      </c>
      <c r="K56" s="36">
        <v>9</v>
      </c>
      <c r="L56" s="44">
        <v>21.37</v>
      </c>
      <c r="M56" s="44">
        <f t="shared" si="5"/>
        <v>192.33</v>
      </c>
      <c r="N56" s="52">
        <f t="shared" si="4"/>
        <v>252.51005700000002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</row>
    <row r="57" spans="1:90" ht="33.75" customHeight="1">
      <c r="A57" s="47" t="s">
        <v>95</v>
      </c>
      <c r="B57" s="61" t="s">
        <v>96</v>
      </c>
      <c r="C57" s="61"/>
      <c r="D57" s="61"/>
      <c r="E57" s="61"/>
      <c r="F57" s="61"/>
      <c r="G57" s="61"/>
      <c r="H57" s="22">
        <v>1333</v>
      </c>
      <c r="I57" s="22" t="s">
        <v>97</v>
      </c>
      <c r="J57" s="22" t="s">
        <v>29</v>
      </c>
      <c r="K57" s="36">
        <v>233.88239999999999</v>
      </c>
      <c r="L57" s="44">
        <v>5.35</v>
      </c>
      <c r="M57" s="44">
        <f t="shared" ref="M57" si="6">K57*L57</f>
        <v>1251.2708399999999</v>
      </c>
      <c r="N57" s="52">
        <f t="shared" si="4"/>
        <v>1642.7934858359997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</row>
    <row r="58" spans="1:90" ht="15" customHeight="1">
      <c r="A58" s="58" t="s">
        <v>25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9"/>
      <c r="M58" s="51">
        <f>SUM(M51:M57)</f>
        <v>39968.21989</v>
      </c>
      <c r="N58" s="51">
        <f>SUM(N51:N57)</f>
        <v>52474.275893580998</v>
      </c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</row>
    <row r="59" spans="1:90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3"/>
      <c r="N59" s="40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</row>
    <row r="60" spans="1:90" s="18" customFormat="1" ht="15" customHeight="1">
      <c r="A60" s="77" t="s">
        <v>78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</row>
    <row r="61" spans="1:90" s="18" customFormat="1" ht="1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</row>
    <row r="62" spans="1:90" s="18" customFormat="1" ht="51.75" customHeight="1">
      <c r="A62" s="2" t="s">
        <v>9</v>
      </c>
      <c r="B62" s="60" t="s">
        <v>8</v>
      </c>
      <c r="C62" s="60"/>
      <c r="D62" s="60"/>
      <c r="E62" s="60"/>
      <c r="F62" s="60"/>
      <c r="G62" s="60"/>
      <c r="H62" s="21" t="s">
        <v>9</v>
      </c>
      <c r="I62" s="21" t="s">
        <v>21</v>
      </c>
      <c r="J62" s="21" t="s">
        <v>0</v>
      </c>
      <c r="K62" s="21" t="s">
        <v>7</v>
      </c>
      <c r="L62" s="21" t="s">
        <v>6</v>
      </c>
      <c r="M62" s="21" t="s">
        <v>5</v>
      </c>
      <c r="N62" s="49" t="s">
        <v>125</v>
      </c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</row>
    <row r="63" spans="1:90" ht="39.6" customHeight="1">
      <c r="A63" s="47" t="s">
        <v>3</v>
      </c>
      <c r="B63" s="61" t="s">
        <v>127</v>
      </c>
      <c r="C63" s="61"/>
      <c r="D63" s="61"/>
      <c r="E63" s="61"/>
      <c r="F63" s="61"/>
      <c r="G63" s="61"/>
      <c r="H63" s="22">
        <v>98680</v>
      </c>
      <c r="I63" s="22" t="s">
        <v>23</v>
      </c>
      <c r="J63" s="22" t="s">
        <v>16</v>
      </c>
      <c r="K63" s="36">
        <f>9.138*1.2</f>
        <v>10.9656</v>
      </c>
      <c r="L63" s="44">
        <v>26.79</v>
      </c>
      <c r="M63" s="44">
        <f t="shared" ref="M63:M76" si="7">K63*L63</f>
        <v>293.76842399999998</v>
      </c>
      <c r="N63" s="50">
        <f>M63*1.3129</f>
        <v>385.68856386959999</v>
      </c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</row>
    <row r="64" spans="1:90" ht="63.75" customHeight="1">
      <c r="A64" s="47" t="s">
        <v>2</v>
      </c>
      <c r="B64" s="61" t="s">
        <v>101</v>
      </c>
      <c r="C64" s="61"/>
      <c r="D64" s="61"/>
      <c r="E64" s="61"/>
      <c r="F64" s="61"/>
      <c r="G64" s="61"/>
      <c r="H64" s="22">
        <v>87466</v>
      </c>
      <c r="I64" s="22" t="s">
        <v>23</v>
      </c>
      <c r="J64" s="22" t="s">
        <v>16</v>
      </c>
      <c r="K64" s="36">
        <f>25.5*1.03</f>
        <v>26.265000000000001</v>
      </c>
      <c r="L64" s="44">
        <v>38.299999999999997</v>
      </c>
      <c r="M64" s="44">
        <f t="shared" si="7"/>
        <v>1005.9494999999999</v>
      </c>
      <c r="N64" s="50">
        <f t="shared" ref="N64:N76" si="8">M64*1.3129</f>
        <v>1320.7110985499999</v>
      </c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</row>
    <row r="65" spans="1:87" ht="63.75" customHeight="1">
      <c r="A65" s="47" t="s">
        <v>1</v>
      </c>
      <c r="B65" s="61" t="s">
        <v>37</v>
      </c>
      <c r="C65" s="61"/>
      <c r="D65" s="61"/>
      <c r="E65" s="61"/>
      <c r="F65" s="61"/>
      <c r="G65" s="61"/>
      <c r="H65" s="22">
        <v>87871</v>
      </c>
      <c r="I65" s="22" t="s">
        <v>23</v>
      </c>
      <c r="J65" s="22" t="s">
        <v>16</v>
      </c>
      <c r="K65" s="36">
        <f>351.87*1.2</f>
        <v>422.24399999999997</v>
      </c>
      <c r="L65" s="44">
        <v>11.91</v>
      </c>
      <c r="M65" s="44">
        <f t="shared" si="7"/>
        <v>5028.9260399999994</v>
      </c>
      <c r="N65" s="50">
        <f t="shared" si="8"/>
        <v>6602.4769979159992</v>
      </c>
    </row>
    <row r="66" spans="1:87" ht="63.75" customHeight="1">
      <c r="A66" s="47" t="s">
        <v>14</v>
      </c>
      <c r="B66" s="61" t="s">
        <v>38</v>
      </c>
      <c r="C66" s="61"/>
      <c r="D66" s="61"/>
      <c r="E66" s="61"/>
      <c r="F66" s="61"/>
      <c r="G66" s="61"/>
      <c r="H66" s="22">
        <v>87283</v>
      </c>
      <c r="I66" s="22" t="s">
        <v>23</v>
      </c>
      <c r="J66" s="22" t="s">
        <v>17</v>
      </c>
      <c r="K66" s="36">
        <f>351.87*1.3*0.02</f>
        <v>9.1486200000000011</v>
      </c>
      <c r="L66" s="44">
        <v>276.27999999999997</v>
      </c>
      <c r="M66" s="44">
        <f t="shared" si="7"/>
        <v>2527.5807336000003</v>
      </c>
      <c r="N66" s="50">
        <f t="shared" si="8"/>
        <v>3318.4607451434404</v>
      </c>
    </row>
    <row r="67" spans="1:87" ht="37.9" customHeight="1">
      <c r="A67" s="47" t="s">
        <v>45</v>
      </c>
      <c r="B67" s="61" t="s">
        <v>39</v>
      </c>
      <c r="C67" s="61"/>
      <c r="D67" s="61"/>
      <c r="E67" s="61"/>
      <c r="F67" s="61"/>
      <c r="G67" s="61"/>
      <c r="H67" s="22">
        <v>5998</v>
      </c>
      <c r="I67" s="22" t="s">
        <v>23</v>
      </c>
      <c r="J67" s="22" t="s">
        <v>16</v>
      </c>
      <c r="K67" s="36">
        <f>K65</f>
        <v>422.24399999999997</v>
      </c>
      <c r="L67" s="44">
        <v>0.6</v>
      </c>
      <c r="M67" s="44">
        <f t="shared" si="7"/>
        <v>253.34639999999996</v>
      </c>
      <c r="N67" s="50">
        <f t="shared" si="8"/>
        <v>332.61848855999995</v>
      </c>
    </row>
    <row r="68" spans="1:87" ht="37.9" customHeight="1">
      <c r="A68" s="47" t="s">
        <v>46</v>
      </c>
      <c r="B68" s="61" t="s">
        <v>40</v>
      </c>
      <c r="C68" s="61"/>
      <c r="D68" s="61"/>
      <c r="E68" s="61"/>
      <c r="F68" s="61"/>
      <c r="G68" s="61"/>
      <c r="H68" s="22">
        <v>38124</v>
      </c>
      <c r="I68" s="22" t="s">
        <v>23</v>
      </c>
      <c r="J68" s="22" t="s">
        <v>15</v>
      </c>
      <c r="K68" s="36">
        <v>15</v>
      </c>
      <c r="L68" s="44">
        <v>24.4</v>
      </c>
      <c r="M68" s="44">
        <f t="shared" si="7"/>
        <v>366</v>
      </c>
      <c r="N68" s="50">
        <f t="shared" si="8"/>
        <v>480.52139999999997</v>
      </c>
    </row>
    <row r="69" spans="1:87" ht="37.9" customHeight="1">
      <c r="A69" s="47" t="s">
        <v>47</v>
      </c>
      <c r="B69" s="61" t="s">
        <v>121</v>
      </c>
      <c r="C69" s="61"/>
      <c r="D69" s="61"/>
      <c r="E69" s="61"/>
      <c r="F69" s="61"/>
      <c r="G69" s="61"/>
      <c r="H69" s="22">
        <v>88309</v>
      </c>
      <c r="I69" s="22" t="s">
        <v>23</v>
      </c>
      <c r="J69" s="22" t="s">
        <v>122</v>
      </c>
      <c r="K69" s="36">
        <v>16</v>
      </c>
      <c r="L69" s="44">
        <v>17.21</v>
      </c>
      <c r="M69" s="44">
        <f t="shared" si="7"/>
        <v>275.36</v>
      </c>
      <c r="N69" s="50">
        <f t="shared" si="8"/>
        <v>361.52014400000002</v>
      </c>
    </row>
    <row r="70" spans="1:87" ht="37.9" customHeight="1">
      <c r="A70" s="47" t="s">
        <v>48</v>
      </c>
      <c r="B70" s="61" t="s">
        <v>41</v>
      </c>
      <c r="C70" s="61"/>
      <c r="D70" s="61"/>
      <c r="E70" s="61"/>
      <c r="F70" s="61"/>
      <c r="G70" s="61"/>
      <c r="H70" s="22">
        <v>7307</v>
      </c>
      <c r="I70" s="22" t="s">
        <v>23</v>
      </c>
      <c r="J70" s="22" t="s">
        <v>42</v>
      </c>
      <c r="K70" s="36">
        <v>5</v>
      </c>
      <c r="L70" s="44">
        <v>25.5</v>
      </c>
      <c r="M70" s="44">
        <f t="shared" si="7"/>
        <v>127.5</v>
      </c>
      <c r="N70" s="50">
        <f t="shared" si="8"/>
        <v>167.39474999999999</v>
      </c>
    </row>
    <row r="71" spans="1:87" ht="37.9" customHeight="1">
      <c r="A71" s="47" t="s">
        <v>49</v>
      </c>
      <c r="B71" s="61" t="s">
        <v>121</v>
      </c>
      <c r="C71" s="61"/>
      <c r="D71" s="61"/>
      <c r="E71" s="61"/>
      <c r="F71" s="61"/>
      <c r="G71" s="61"/>
      <c r="H71" s="22">
        <v>88309</v>
      </c>
      <c r="I71" s="22" t="s">
        <v>23</v>
      </c>
      <c r="J71" s="22" t="s">
        <v>122</v>
      </c>
      <c r="K71" s="36">
        <v>16</v>
      </c>
      <c r="L71" s="44">
        <v>17.21</v>
      </c>
      <c r="M71" s="44">
        <f t="shared" ref="M71" si="9">K71*L71</f>
        <v>275.36</v>
      </c>
      <c r="N71" s="50">
        <f t="shared" si="8"/>
        <v>361.52014400000002</v>
      </c>
    </row>
    <row r="72" spans="1:87" ht="37.9" customHeight="1">
      <c r="A72" s="47" t="s">
        <v>50</v>
      </c>
      <c r="B72" s="61" t="s">
        <v>43</v>
      </c>
      <c r="C72" s="61"/>
      <c r="D72" s="61"/>
      <c r="E72" s="61"/>
      <c r="F72" s="61"/>
      <c r="G72" s="61"/>
      <c r="H72" s="22" t="s">
        <v>44</v>
      </c>
      <c r="I72" s="22" t="s">
        <v>23</v>
      </c>
      <c r="J72" s="22" t="s">
        <v>16</v>
      </c>
      <c r="K72" s="36">
        <f>(16.6*0.4*4)+(2.8*0.4*3)</f>
        <v>29.92</v>
      </c>
      <c r="L72" s="44">
        <v>9.26</v>
      </c>
      <c r="M72" s="44">
        <f t="shared" si="7"/>
        <v>277.05920000000003</v>
      </c>
      <c r="N72" s="50">
        <f t="shared" si="8"/>
        <v>363.75102368</v>
      </c>
    </row>
    <row r="73" spans="1:87" ht="37.9" customHeight="1">
      <c r="A73" s="47" t="s">
        <v>60</v>
      </c>
      <c r="B73" s="61" t="s">
        <v>103</v>
      </c>
      <c r="C73" s="61"/>
      <c r="D73" s="61"/>
      <c r="E73" s="61"/>
      <c r="F73" s="61"/>
      <c r="G73" s="61"/>
      <c r="H73" s="22" t="s">
        <v>57</v>
      </c>
      <c r="I73" s="22" t="s">
        <v>23</v>
      </c>
      <c r="J73" s="22" t="s">
        <v>16</v>
      </c>
      <c r="K73" s="36">
        <f>6*2*1.3</f>
        <v>15.600000000000001</v>
      </c>
      <c r="L73" s="44">
        <v>49.6</v>
      </c>
      <c r="M73" s="44">
        <f>L73*K73</f>
        <v>773.7600000000001</v>
      </c>
      <c r="N73" s="50">
        <f t="shared" si="8"/>
        <v>1015.8695040000001</v>
      </c>
    </row>
    <row r="74" spans="1:87" ht="37.9" customHeight="1">
      <c r="A74" s="47" t="s">
        <v>61</v>
      </c>
      <c r="B74" s="61" t="s">
        <v>102</v>
      </c>
      <c r="C74" s="61"/>
      <c r="D74" s="61"/>
      <c r="E74" s="61"/>
      <c r="F74" s="61"/>
      <c r="G74" s="61"/>
      <c r="H74" s="22">
        <v>88489</v>
      </c>
      <c r="I74" s="22" t="s">
        <v>23</v>
      </c>
      <c r="J74" s="22" t="s">
        <v>16</v>
      </c>
      <c r="K74" s="36">
        <f>351.87*1.3</f>
        <v>457.43100000000004</v>
      </c>
      <c r="L74" s="44">
        <v>9.3000000000000007</v>
      </c>
      <c r="M74" s="44">
        <f t="shared" si="7"/>
        <v>4254.1083000000008</v>
      </c>
      <c r="N74" s="50">
        <f t="shared" si="8"/>
        <v>5585.2187870700009</v>
      </c>
    </row>
    <row r="75" spans="1:87" ht="37.9" customHeight="1">
      <c r="A75" s="47" t="s">
        <v>66</v>
      </c>
      <c r="B75" s="61" t="s">
        <v>58</v>
      </c>
      <c r="C75" s="61"/>
      <c r="D75" s="61"/>
      <c r="E75" s="61"/>
      <c r="F75" s="61"/>
      <c r="G75" s="61"/>
      <c r="H75" s="22">
        <v>88486</v>
      </c>
      <c r="I75" s="22" t="s">
        <v>23</v>
      </c>
      <c r="J75" s="22" t="s">
        <v>16</v>
      </c>
      <c r="K75" s="36">
        <f>K73*1.3</f>
        <v>20.28</v>
      </c>
      <c r="L75" s="44">
        <v>8.2100000000000009</v>
      </c>
      <c r="M75" s="44">
        <f t="shared" si="7"/>
        <v>166.49880000000002</v>
      </c>
      <c r="N75" s="50">
        <f t="shared" si="8"/>
        <v>218.59627452000001</v>
      </c>
    </row>
    <row r="76" spans="1:87" ht="37.9" customHeight="1">
      <c r="A76" s="47" t="s">
        <v>67</v>
      </c>
      <c r="B76" s="61" t="s">
        <v>59</v>
      </c>
      <c r="C76" s="61"/>
      <c r="D76" s="61"/>
      <c r="E76" s="61"/>
      <c r="F76" s="61"/>
      <c r="G76" s="61"/>
      <c r="H76" s="22">
        <v>9537</v>
      </c>
      <c r="I76" s="22" t="s">
        <v>23</v>
      </c>
      <c r="J76" s="22" t="s">
        <v>16</v>
      </c>
      <c r="K76" s="36">
        <v>700</v>
      </c>
      <c r="L76" s="44">
        <v>1.88</v>
      </c>
      <c r="M76" s="44">
        <f t="shared" si="7"/>
        <v>1316</v>
      </c>
      <c r="N76" s="50">
        <f t="shared" si="8"/>
        <v>1727.7764</v>
      </c>
      <c r="S76" s="55"/>
      <c r="T76" s="55"/>
      <c r="U76" s="55"/>
      <c r="V76" s="55"/>
      <c r="W76" s="55"/>
      <c r="X76" s="55"/>
    </row>
    <row r="77" spans="1:87">
      <c r="A77" s="58" t="s">
        <v>25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9"/>
      <c r="M77" s="51">
        <f>SUM(M63:M76)</f>
        <v>16941.217397599998</v>
      </c>
      <c r="N77" s="51">
        <f>SUM(N63:N76)</f>
        <v>22242.124321309038</v>
      </c>
      <c r="O77" s="6"/>
      <c r="P77" s="6"/>
      <c r="Q77" s="6"/>
      <c r="R77" s="6"/>
      <c r="S77" s="53"/>
      <c r="T77" s="53"/>
      <c r="U77" s="53"/>
      <c r="V77" s="53"/>
      <c r="W77" s="53"/>
      <c r="X77" s="53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</row>
    <row r="78" spans="1:87" s="18" customForma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9"/>
      <c r="N78" s="40"/>
      <c r="O78" s="40"/>
      <c r="P78" s="40"/>
      <c r="Q78" s="40"/>
      <c r="R78" s="40"/>
      <c r="S78" s="46"/>
      <c r="T78" s="46"/>
      <c r="U78" s="46"/>
      <c r="V78" s="46"/>
      <c r="W78" s="46"/>
      <c r="X78" s="46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</row>
    <row r="79" spans="1:87" ht="36.75" customHeight="1" thickBot="1">
      <c r="A79" s="25"/>
      <c r="B79" s="67" t="s">
        <v>26</v>
      </c>
      <c r="C79" s="67"/>
      <c r="D79" s="67"/>
      <c r="E79" s="67"/>
      <c r="F79" s="67"/>
      <c r="G79" s="67"/>
      <c r="H79" s="26"/>
      <c r="I79" s="26"/>
      <c r="J79" s="25"/>
      <c r="K79" s="25"/>
      <c r="L79" s="25"/>
      <c r="M79" s="27">
        <f>M77+M46+M17+M58</f>
        <v>90228.812945242156</v>
      </c>
      <c r="N79" s="50"/>
      <c r="O79" s="41"/>
      <c r="P79" s="41"/>
      <c r="Q79" s="41"/>
      <c r="R79" s="41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</row>
    <row r="80" spans="1:87" ht="36.75" customHeight="1" thickBot="1">
      <c r="A80" s="28"/>
      <c r="B80" s="66" t="s">
        <v>129</v>
      </c>
      <c r="C80" s="66"/>
      <c r="D80" s="66"/>
      <c r="E80" s="66"/>
      <c r="F80" s="66"/>
      <c r="G80" s="66"/>
      <c r="H80" s="28"/>
      <c r="I80" s="28"/>
      <c r="J80" s="28"/>
      <c r="K80" s="28"/>
      <c r="L80" s="28"/>
      <c r="M80" s="29">
        <f>M79*0.3129</f>
        <v>28232.595570566271</v>
      </c>
      <c r="S80" s="55"/>
      <c r="T80" s="55"/>
      <c r="U80" s="54"/>
      <c r="V80" s="54"/>
      <c r="W80" s="55"/>
      <c r="X80" s="55"/>
    </row>
    <row r="81" spans="1:24" ht="36.75" customHeight="1">
      <c r="A81" s="30"/>
      <c r="B81" s="65" t="s">
        <v>18</v>
      </c>
      <c r="C81" s="65"/>
      <c r="D81" s="65"/>
      <c r="E81" s="65"/>
      <c r="F81" s="65"/>
      <c r="G81" s="65"/>
      <c r="H81" s="31"/>
      <c r="I81" s="31"/>
      <c r="J81" s="30"/>
      <c r="K81" s="30"/>
      <c r="L81" s="30"/>
      <c r="M81" s="32">
        <f>M79+M80</f>
        <v>118461.40851580843</v>
      </c>
      <c r="S81" s="55"/>
      <c r="T81" s="55"/>
      <c r="U81" s="56"/>
      <c r="V81" s="56"/>
      <c r="W81" s="55"/>
      <c r="X81" s="55"/>
    </row>
    <row r="82" spans="1:24">
      <c r="S82" s="55"/>
      <c r="T82" s="55"/>
      <c r="U82" s="54"/>
      <c r="V82" s="54"/>
      <c r="W82" s="55"/>
      <c r="X82" s="55"/>
    </row>
    <row r="83" spans="1:24" ht="20.100000000000001" customHeight="1">
      <c r="A83" s="6"/>
      <c r="B83" s="24"/>
      <c r="C83" s="24"/>
      <c r="D83" s="24"/>
      <c r="E83" s="63"/>
      <c r="F83" s="63"/>
      <c r="G83" s="63"/>
      <c r="H83" s="63"/>
      <c r="I83" s="24"/>
      <c r="J83" s="6"/>
      <c r="K83" s="6"/>
      <c r="L83" s="6"/>
      <c r="M83" s="19"/>
      <c r="S83" s="55"/>
      <c r="T83" s="55"/>
      <c r="U83" s="54"/>
      <c r="V83" s="54"/>
      <c r="W83" s="55"/>
      <c r="X83" s="55"/>
    </row>
    <row r="84" spans="1:24" ht="78" customHeight="1">
      <c r="A84" s="41"/>
      <c r="B84" s="62" t="s">
        <v>27</v>
      </c>
      <c r="C84" s="62"/>
      <c r="D84" s="62"/>
      <c r="E84" s="64" t="s">
        <v>28</v>
      </c>
      <c r="F84" s="64"/>
      <c r="G84" s="64"/>
      <c r="H84" s="64"/>
      <c r="I84" s="64"/>
      <c r="J84" s="41"/>
      <c r="K84" s="41"/>
      <c r="L84" s="41"/>
      <c r="M84" s="19"/>
      <c r="S84" s="55"/>
      <c r="T84" s="55"/>
      <c r="U84" s="54"/>
      <c r="V84" s="54"/>
      <c r="W84" s="55"/>
      <c r="X84" s="55"/>
    </row>
    <row r="85" spans="1:24" ht="39.75" customHeight="1">
      <c r="A85" s="41"/>
      <c r="B85" s="42"/>
      <c r="C85" s="42"/>
      <c r="D85" s="42"/>
      <c r="E85" s="42"/>
      <c r="F85" s="42"/>
      <c r="G85" s="42"/>
      <c r="H85" s="42"/>
      <c r="I85" s="42"/>
      <c r="J85" s="41"/>
      <c r="K85" s="41"/>
      <c r="L85" s="41"/>
      <c r="M85" s="19"/>
    </row>
    <row r="86" spans="1:24" ht="20.100000000000001" customHeight="1"/>
    <row r="87" spans="1:24" ht="20.100000000000001" customHeight="1"/>
    <row r="88" spans="1:24" ht="20.100000000000001" customHeight="1"/>
    <row r="89" spans="1:24" ht="20.100000000000001" customHeight="1"/>
    <row r="90" spans="1:24" ht="20.100000000000001" customHeight="1"/>
    <row r="91" spans="1:24" ht="20.100000000000001" customHeight="1">
      <c r="L91" s="37"/>
    </row>
    <row r="92" spans="1:24" ht="20.100000000000001" customHeight="1"/>
    <row r="93" spans="1:24" ht="20.100000000000001" customHeight="1"/>
    <row r="94" spans="1:24" ht="20.100000000000001" customHeight="1"/>
    <row r="95" spans="1:24" ht="20.100000000000001" customHeight="1"/>
    <row r="96" spans="1:2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 hidden="1"/>
    <row r="468" hidden="1"/>
    <row r="469" hidden="1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</sheetData>
  <mergeCells count="76">
    <mergeCell ref="A60:M60"/>
    <mergeCell ref="B43:G43"/>
    <mergeCell ref="B44:G44"/>
    <mergeCell ref="B51:G51"/>
    <mergeCell ref="B52:G52"/>
    <mergeCell ref="B53:G53"/>
    <mergeCell ref="B45:G45"/>
    <mergeCell ref="B55:G55"/>
    <mergeCell ref="B56:G56"/>
    <mergeCell ref="B57:G57"/>
    <mergeCell ref="A46:L46"/>
    <mergeCell ref="A58:L58"/>
    <mergeCell ref="B25:G25"/>
    <mergeCell ref="B26:G26"/>
    <mergeCell ref="B28:G28"/>
    <mergeCell ref="B33:G33"/>
    <mergeCell ref="B54:G54"/>
    <mergeCell ref="B39:G39"/>
    <mergeCell ref="B50:G50"/>
    <mergeCell ref="A48:M48"/>
    <mergeCell ref="B35:G35"/>
    <mergeCell ref="B36:G36"/>
    <mergeCell ref="B37:G37"/>
    <mergeCell ref="B34:G34"/>
    <mergeCell ref="B38:G38"/>
    <mergeCell ref="B42:G42"/>
    <mergeCell ref="B41:G41"/>
    <mergeCell ref="A2:M2"/>
    <mergeCell ref="A10:M10"/>
    <mergeCell ref="A19:M19"/>
    <mergeCell ref="B21:G21"/>
    <mergeCell ref="A8:B8"/>
    <mergeCell ref="K7:L7"/>
    <mergeCell ref="A3:C3"/>
    <mergeCell ref="E3:G3"/>
    <mergeCell ref="K3:M3"/>
    <mergeCell ref="A4:C6"/>
    <mergeCell ref="E4:G6"/>
    <mergeCell ref="K4:M6"/>
    <mergeCell ref="K9:L9"/>
    <mergeCell ref="A15:M15"/>
    <mergeCell ref="B79:G79"/>
    <mergeCell ref="B71:G71"/>
    <mergeCell ref="A12:M12"/>
    <mergeCell ref="K8:L8"/>
    <mergeCell ref="B14:G14"/>
    <mergeCell ref="B63:G63"/>
    <mergeCell ref="B23:G23"/>
    <mergeCell ref="B16:G16"/>
    <mergeCell ref="B24:G24"/>
    <mergeCell ref="B29:G29"/>
    <mergeCell ref="B30:G30"/>
    <mergeCell ref="B40:G40"/>
    <mergeCell ref="A17:G17"/>
    <mergeCell ref="B27:G27"/>
    <mergeCell ref="B31:G31"/>
    <mergeCell ref="B32:G32"/>
    <mergeCell ref="B84:D84"/>
    <mergeCell ref="E83:H83"/>
    <mergeCell ref="E84:I84"/>
    <mergeCell ref="B81:G81"/>
    <mergeCell ref="B80:G80"/>
    <mergeCell ref="A77:L77"/>
    <mergeCell ref="B62:G62"/>
    <mergeCell ref="B66:G66"/>
    <mergeCell ref="B67:G67"/>
    <mergeCell ref="B68:G68"/>
    <mergeCell ref="B73:G73"/>
    <mergeCell ref="B64:G64"/>
    <mergeCell ref="B65:G65"/>
    <mergeCell ref="B76:G76"/>
    <mergeCell ref="B70:G70"/>
    <mergeCell ref="B74:G74"/>
    <mergeCell ref="B72:G72"/>
    <mergeCell ref="B75:G75"/>
    <mergeCell ref="B69:G69"/>
  </mergeCells>
  <printOptions horizontalCentered="1"/>
  <pageMargins left="0.98425196850393704" right="0.98425196850393704" top="0.39370078740157483" bottom="0.39370078740157483" header="0.31496062992125984" footer="0"/>
  <pageSetup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0:R34"/>
  <sheetViews>
    <sheetView topLeftCell="A4" workbookViewId="0">
      <selection activeCell="I30" sqref="I30"/>
    </sheetView>
  </sheetViews>
  <sheetFormatPr defaultRowHeight="15"/>
  <sheetData>
    <row r="30" spans="18:18">
      <c r="R30">
        <f>11000/1000</f>
        <v>11</v>
      </c>
    </row>
    <row r="33" spans="1:1">
      <c r="A33" s="57" t="s">
        <v>62</v>
      </c>
    </row>
    <row r="34" spans="1:1">
      <c r="A34" s="57" t="s">
        <v>63</v>
      </c>
    </row>
  </sheetData>
  <hyperlinks>
    <hyperlink ref="A33" r:id="rId1"/>
    <hyperlink ref="A34" r:id="rId2"/>
  </hyperlinks>
  <pageMargins left="0.511811024" right="0.511811024" top="0.78740157499999996" bottom="0.78740157499999996" header="0.31496062000000002" footer="0.3149606200000000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ACESSO</vt:lpstr>
      <vt:lpstr>OTAÇÕES</vt:lpstr>
      <vt:lpstr>ACESSO!Area_de_impressao</vt:lpstr>
      <vt:lpstr>ACESSO!Titulos_de_impressao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Silva</dc:creator>
  <cp:lastModifiedBy>tamiris.souza</cp:lastModifiedBy>
  <cp:lastPrinted>2018-10-25T14:46:16Z</cp:lastPrinted>
  <dcterms:created xsi:type="dcterms:W3CDTF">2016-11-16T21:26:51Z</dcterms:created>
  <dcterms:modified xsi:type="dcterms:W3CDTF">2018-11-30T18:08:22Z</dcterms:modified>
</cp:coreProperties>
</file>